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202300"/>
  <mc:AlternateContent xmlns:mc="http://schemas.openxmlformats.org/markup-compatibility/2006">
    <mc:Choice Requires="x15">
      <x15ac:absPath xmlns:x15ac="http://schemas.microsoft.com/office/spreadsheetml/2010/11/ac" url="/Users/nielsou/Library/CloudStorage/Dropbox/SOCIETE_DREAMLEANER/Produits/Scyllastar/Documentation/"/>
    </mc:Choice>
  </mc:AlternateContent>
  <xr:revisionPtr revIDLastSave="0" documentId="13_ncr:1_{D7B2314D-B233-424E-B877-52C24104C1D9}" xr6:coauthVersionLast="47" xr6:coauthVersionMax="47" xr10:uidLastSave="{00000000-0000-0000-0000-000000000000}"/>
  <bookViews>
    <workbookView xWindow="0" yWindow="500" windowWidth="28800" windowHeight="15900" xr2:uid="{6295FC6E-3A44-F24D-A3B1-42C7D35BC7F7}"/>
  </bookViews>
  <sheets>
    <sheet name="APA Operations" sheetId="1" r:id="rId1"/>
    <sheet name="Summary" sheetId="2" r:id="rId2"/>
    <sheet name="Categories" sheetId="3" r:id="rId3"/>
  </sheets>
  <definedNames>
    <definedName name="Scyllastar_Backlink">"APA Operations!$Z$1"</definedName>
    <definedName name="Scyllastar_Template_Source">"""https://www.scyllastar.com"""</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 i="1" l="1"/>
  <c r="A50" i="2"/>
  <c r="A2" i="2"/>
  <c r="A50" i="3"/>
  <c r="B1" i="3"/>
  <c r="C18" i="2"/>
  <c r="B18" i="2"/>
  <c r="C17" i="2"/>
  <c r="B17" i="2"/>
  <c r="C16" i="2"/>
  <c r="B16" i="2"/>
  <c r="C15" i="2"/>
  <c r="B15" i="2"/>
  <c r="C14" i="2"/>
  <c r="B14" i="2"/>
  <c r="C13" i="2"/>
  <c r="B13" i="2"/>
  <c r="C7" i="2"/>
  <c r="C25" i="2" s="1"/>
  <c r="B7" i="2"/>
  <c r="C6" i="2"/>
  <c r="B6" i="2"/>
  <c r="D9" i="1"/>
  <c r="D7" i="1"/>
  <c r="D6" i="1"/>
  <c r="X1" i="3"/>
  <c r="Z1" i="2"/>
  <c r="V2" i="1"/>
  <c r="D8" i="1" l="1"/>
  <c r="D10" i="1" s="1"/>
  <c r="C8" i="2"/>
  <c r="B8" i="2"/>
  <c r="C19" i="2"/>
  <c r="D14" i="2" s="1"/>
  <c r="B19" i="2"/>
  <c r="C23" i="2"/>
  <c r="C24" i="2" l="1"/>
  <c r="D17" i="2"/>
  <c r="D16" i="2"/>
  <c r="D13" i="2"/>
  <c r="D18" i="2"/>
  <c r="D15" i="2"/>
  <c r="C26" i="2"/>
  <c r="D19" i="2" l="1"/>
</calcChain>
</file>

<file path=xl/sharedStrings.xml><?xml version="1.0" encoding="utf-8"?>
<sst xmlns="http://schemas.openxmlformats.org/spreadsheetml/2006/main" count="98" uniqueCount="75">
  <si>
    <t>APA Categories &amp; Subcategories</t>
  </si>
  <si>
    <t>Subcategory (Expense type)</t>
  </si>
  <si>
    <t>APA deposit</t>
  </si>
  <si>
    <t>APA final balance</t>
  </si>
  <si>
    <t>Guest food &amp; beverages</t>
  </si>
  <si>
    <t>Onboard events</t>
  </si>
  <si>
    <t>Ports, marinas &amp; navigation taxes</t>
  </si>
  <si>
    <t>Tips</t>
  </si>
  <si>
    <t>Other requests</t>
  </si>
  <si>
    <t>Fuel</t>
  </si>
  <si>
    <t>Charter Info</t>
  </si>
  <si>
    <t>Yacht name:</t>
  </si>
  <si>
    <t>Charter guest / client:</t>
  </si>
  <si>
    <t>Charter start date:</t>
  </si>
  <si>
    <t>Charter end date:</t>
  </si>
  <si>
    <t>Currency:</t>
  </si>
  <si>
    <t>EUR</t>
  </si>
  <si>
    <t>APA Balance</t>
  </si>
  <si>
    <t>APA deposit received:</t>
  </si>
  <si>
    <t>Date</t>
  </si>
  <si>
    <t>Invoice ref.</t>
  </si>
  <si>
    <t>Vendor</t>
  </si>
  <si>
    <t>Total Value</t>
  </si>
  <si>
    <t>Subcategory</t>
  </si>
  <si>
    <t># of operations:</t>
  </si>
  <si>
    <t>APA Summary by Subcategory</t>
  </si>
  <si>
    <t>Count</t>
  </si>
  <si>
    <t>% of expenses</t>
  </si>
  <si>
    <t>APA deposit received</t>
  </si>
  <si>
    <t>APA final balance returned</t>
  </si>
  <si>
    <t>Remaining APA balance</t>
  </si>
  <si>
    <t>https://www.scyllastar.com</t>
  </si>
  <si>
    <t>—</t>
  </si>
  <si>
    <t>INV-2026-001</t>
  </si>
  <si>
    <t>Observations</t>
  </si>
  <si>
    <t>Initial APA deposit received</t>
  </si>
  <si>
    <t>Mooring fees</t>
  </si>
  <si>
    <t>CHARTER TEST - Owner</t>
  </si>
  <si>
    <t>CHARTER TEST - Port de Cannes</t>
  </si>
  <si>
    <t>INV-2026-002</t>
  </si>
  <si>
    <t>CHARTER TEST - Caviar House</t>
  </si>
  <si>
    <t>Provisioning week 1 - guests preferences</t>
  </si>
  <si>
    <t>INV-2026-003</t>
  </si>
  <si>
    <t>CHARTER TEST - Total Marine</t>
  </si>
  <si>
    <t>Bunkering 2000L diesel</t>
  </si>
  <si>
    <t>INV-2026-004</t>
  </si>
  <si>
    <t>CHARTER TEST - DJ Riviera</t>
  </si>
  <si>
    <t>Birthday party - DJ &amp; decoration</t>
  </si>
  <si>
    <t>INV-2026-005</t>
  </si>
  <si>
    <t>CHARTER TEST - Port de Monaco</t>
  </si>
  <si>
    <t>Mooring 2 nights Monaco</t>
  </si>
  <si>
    <t>CHARTER TEST - Crew tips</t>
  </si>
  <si>
    <t>Guest tip to crew end of charter</t>
  </si>
  <si>
    <t>INV-2026-007</t>
  </si>
  <si>
    <t>CHARTER TEST - Helicopter Transfer</t>
  </si>
  <si>
    <t>Helicopter transfer Nice - St Tropez</t>
  </si>
  <si>
    <t>INV-2026-008</t>
  </si>
  <si>
    <t>CHARTER TEST - Beachclub La Plage</t>
  </si>
  <si>
    <t>Lunch on shore - 8 guests</t>
  </si>
  <si>
    <t>APA balance returned to client end of charter</t>
  </si>
  <si>
    <t>Total expenses:</t>
  </si>
  <si>
    <t>Amount</t>
  </si>
  <si>
    <t>CREDITS (cash in)</t>
  </si>
  <si>
    <t>Flow</t>
  </si>
  <si>
    <t>NET CREDITS</t>
  </si>
  <si>
    <t>DEBITS (expenses)</t>
  </si>
  <si>
    <t>TOTAL DEBITS</t>
  </si>
  <si>
    <t>RECONCILIATION</t>
  </si>
  <si>
    <t>(−) Total debits</t>
  </si>
  <si>
    <t>(−) APA final balance returned</t>
  </si>
  <si>
    <t>APA returned:</t>
  </si>
  <si>
    <t>APA not yet returned:</t>
  </si>
  <si>
    <t>SCYLLASTAR CHARTER</t>
  </si>
  <si>
    <t>Niels HAQUEBERGE</t>
  </si>
  <si>
    <t>The above case should be zero at the end of the charter once the APA final balance is returned to the Charterer, and never negative at any time during the Charter lifecycle.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</si>
</sst>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Red]\(#,##0.00\ \€\);\-"/>
    <numFmt numFmtId="165" formatCode="0.0%"/>
  </numFmts>
  <fonts count="13">
    <font>
      <sz val="12"/>
      <color theme="1"/>
      <name val="Aptos Narrow"/>
      <family val="2"/>
      <scheme val="minor"/>
    </font>
    <font>
      <b/>
      <sz val="12"/>
      <color theme="1"/>
      <name val="Aptos Narrow"/>
      <family val="2"/>
      <scheme val="minor"/>
    </font>
    <font>
      <u/>
      <sz val="12"/>
      <color theme="10"/>
      <name val="Aptos Narrow"/>
      <family val="2"/>
      <scheme val="minor"/>
    </font>
    <font>
      <b/>
      <sz val="14"/>
      <color rgb="FFFFFFFF"/>
      <name val="Aptos Narrow"/>
      <family val="2"/>
      <scheme val="minor"/>
    </font>
    <font>
      <b/>
      <sz val="12"/>
      <color rgb="FFFFFFFF"/>
      <name val="Aptos Narrow"/>
      <family val="2"/>
      <scheme val="minor"/>
    </font>
    <font>
      <b/>
      <sz val="12"/>
      <color rgb="FF2DAFA0"/>
      <name val="Aptos Narrow"/>
      <family val="2"/>
      <scheme val="minor"/>
    </font>
    <font>
      <b/>
      <sz val="18"/>
      <color rgb="FF2DAFA0"/>
      <name val="Aptos Narrow"/>
      <family val="2"/>
      <scheme val="minor"/>
    </font>
    <font>
      <sz val="1"/>
      <color rgb="FFFFFFFF"/>
      <name val="Aptos Narrow"/>
      <family val="2"/>
      <scheme val="minor"/>
    </font>
    <font>
      <u/>
      <sz val="1"/>
      <color rgb="FFFFFFFF"/>
      <name val="Aptos Narrow"/>
      <family val="2"/>
      <scheme val="minor"/>
    </font>
    <font>
      <sz val="8"/>
      <name val="Aptos Narrow"/>
      <family val="2"/>
      <scheme val="minor"/>
    </font>
    <font>
      <i/>
      <sz val="12"/>
      <color theme="1"/>
      <name val="Aptos Narrow"/>
      <scheme val="minor"/>
    </font>
    <font>
      <i/>
      <sz val="12"/>
      <color rgb="FFFF0000"/>
      <name val="Aptos Narrow"/>
      <scheme val="minor"/>
    </font>
    <font>
      <u/>
      <sz val="12"/>
      <color theme="0"/>
      <name val="Aptos Narrow"/>
      <family val="2"/>
      <scheme val="minor"/>
    </font>
  </fonts>
  <fills count="7">
    <fill>
      <patternFill patternType="none"/>
    </fill>
    <fill>
      <patternFill patternType="gray125"/>
    </fill>
    <fill>
      <patternFill patternType="solid">
        <fgColor rgb="FF3FC1B0"/>
        <bgColor indexed="64"/>
      </patternFill>
    </fill>
    <fill>
      <patternFill patternType="solid">
        <fgColor rgb="FF2DAFA0"/>
        <bgColor indexed="64"/>
      </patternFill>
    </fill>
    <fill>
      <patternFill patternType="solid">
        <fgColor rgb="FFF0FBF9"/>
        <bgColor indexed="64"/>
      </patternFill>
    </fill>
    <fill>
      <patternFill patternType="solid">
        <fgColor rgb="FFFFFFFF"/>
        <bgColor indexed="64"/>
      </patternFill>
    </fill>
    <fill>
      <patternFill patternType="solid">
        <fgColor rgb="FFE8FBF7"/>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2">
    <xf numFmtId="0" fontId="0" fillId="0" borderId="0" xfId="0"/>
    <xf numFmtId="0" fontId="3" fillId="2" borderId="0" xfId="0" applyFont="1" applyFill="1" applyAlignment="1">
      <alignment horizontal="left"/>
    </xf>
    <xf numFmtId="0" fontId="4" fillId="3" borderId="0" xfId="0" applyFont="1" applyFill="1"/>
    <xf numFmtId="0" fontId="2" fillId="0" borderId="0" xfId="1"/>
    <xf numFmtId="0" fontId="1" fillId="4" borderId="0" xfId="0" applyFont="1" applyFill="1"/>
    <xf numFmtId="0" fontId="0" fillId="5" borderId="0" xfId="0" applyFill="1"/>
    <xf numFmtId="0" fontId="4" fillId="2" borderId="0" xfId="0" applyFont="1" applyFill="1"/>
    <xf numFmtId="0" fontId="4" fillId="3" borderId="0" xfId="0" applyFont="1" applyFill="1" applyAlignment="1">
      <alignment horizontal="center"/>
    </xf>
    <xf numFmtId="14" fontId="0" fillId="0" borderId="0" xfId="0" applyNumberFormat="1"/>
    <xf numFmtId="164" fontId="0" fillId="0" borderId="0" xfId="0" applyNumberFormat="1"/>
    <xf numFmtId="0" fontId="0" fillId="2" borderId="0" xfId="0" applyFill="1"/>
    <xf numFmtId="164" fontId="5" fillId="6" borderId="0" xfId="0" applyNumberFormat="1" applyFont="1" applyFill="1"/>
    <xf numFmtId="0" fontId="6" fillId="0" borderId="0" xfId="0" applyFont="1"/>
    <xf numFmtId="0" fontId="1" fillId="6" borderId="0" xfId="0" applyFont="1" applyFill="1"/>
    <xf numFmtId="0" fontId="5" fillId="6" borderId="0" xfId="0" applyFont="1" applyFill="1"/>
    <xf numFmtId="0" fontId="7" fillId="0" borderId="0" xfId="0" applyFont="1"/>
    <xf numFmtId="0" fontId="8" fillId="0" borderId="0" xfId="1" applyFont="1"/>
    <xf numFmtId="0" fontId="0" fillId="0" borderId="0" xfId="0" applyAlignment="1">
      <alignment horizontal="center"/>
    </xf>
    <xf numFmtId="0" fontId="0" fillId="3" borderId="0" xfId="0" applyFill="1"/>
    <xf numFmtId="0" fontId="1" fillId="6" borderId="0" xfId="0" applyFont="1" applyFill="1" applyAlignment="1">
      <alignment horizontal="center"/>
    </xf>
    <xf numFmtId="165" fontId="0" fillId="0" borderId="0" xfId="0" applyNumberFormat="1" applyAlignment="1">
      <alignment horizontal="center"/>
    </xf>
    <xf numFmtId="165" fontId="1" fillId="6" borderId="0" xfId="0" applyNumberFormat="1" applyFont="1" applyFill="1" applyAlignment="1">
      <alignment horizontal="center"/>
    </xf>
    <xf numFmtId="14" fontId="0" fillId="5" borderId="0" xfId="0" applyNumberFormat="1" applyFill="1" applyAlignment="1">
      <alignment horizontal="left"/>
    </xf>
    <xf numFmtId="0" fontId="1" fillId="4" borderId="0" xfId="0" applyFont="1" applyFill="1" applyAlignment="1">
      <alignment vertical="center"/>
    </xf>
    <xf numFmtId="14" fontId="0" fillId="5" borderId="0" xfId="0" applyNumberFormat="1" applyFill="1" applyAlignment="1">
      <alignment horizontal="left" vertical="center"/>
    </xf>
    <xf numFmtId="0" fontId="10" fillId="0" borderId="0" xfId="0" applyFont="1" applyAlignment="1">
      <alignment vertical="center" wrapText="1"/>
    </xf>
    <xf numFmtId="164" fontId="0" fillId="5" borderId="0" xfId="0" applyNumberFormat="1" applyFill="1" applyAlignment="1">
      <alignment horizontal="center" vertical="center"/>
    </xf>
    <xf numFmtId="164" fontId="1" fillId="5" borderId="0" xfId="0" applyNumberFormat="1" applyFont="1" applyFill="1" applyAlignment="1">
      <alignment horizontal="center"/>
    </xf>
    <xf numFmtId="164" fontId="0" fillId="5" borderId="0" xfId="0" applyNumberFormat="1" applyFill="1" applyAlignment="1">
      <alignment horizontal="center"/>
    </xf>
    <xf numFmtId="0" fontId="0" fillId="5" borderId="0" xfId="0" applyFill="1" applyAlignment="1">
      <alignment horizontal="center"/>
    </xf>
    <xf numFmtId="0" fontId="11" fillId="0" borderId="0" xfId="0" applyFont="1" applyAlignment="1">
      <alignment horizontal="left" vertical="center" wrapText="1"/>
    </xf>
    <xf numFmtId="0" fontId="12" fillId="0" borderId="0" xfId="1" applyFont="1"/>
  </cellXfs>
  <cellStyles count="2">
    <cellStyle name="Lien hypertexte" xfId="1" builtinId="8"/>
    <cellStyle name="Normal" xfId="0" builtinId="0"/>
  </cellStyles>
  <dxfs count="3">
    <dxf>
      <numFmt numFmtId="164" formatCode="#,##0.00\ \€;[Red]\(#,##0.00\ \€\);\-"/>
    </dxf>
    <dxf>
      <numFmt numFmtId="19" formatCode="dd/mm/yyyy"/>
    </dxf>
    <dxf>
      <font>
        <b/>
        <i val="0"/>
        <strike val="0"/>
        <condense val="0"/>
        <extend val="0"/>
        <outline val="0"/>
        <shadow val="0"/>
        <u val="none"/>
        <vertAlign val="baseline"/>
        <sz val="12"/>
        <color rgb="FFFFFFFF"/>
        <name val="Aptos Narrow"/>
        <family val="2"/>
        <scheme val="minor"/>
      </font>
      <fill>
        <patternFill patternType="solid">
          <fgColor indexed="64"/>
          <bgColor rgb="FF2DAFA0"/>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71886</xdr:colOff>
      <xdr:row>0</xdr:row>
      <xdr:rowOff>101601</xdr:rowOff>
    </xdr:from>
    <xdr:to>
      <xdr:col>0</xdr:col>
      <xdr:colOff>1310735</xdr:colOff>
      <xdr:row>2</xdr:row>
      <xdr:rowOff>227005</xdr:rowOff>
    </xdr:to>
    <xdr:pic>
      <xdr:nvPicPr>
        <xdr:cNvPr id="2" name="ScyllastarLogo">
          <a:extLst>
            <a:ext uri="{FF2B5EF4-FFF2-40B4-BE49-F238E27FC236}">
              <a16:creationId xmlns:a16="http://schemas.microsoft.com/office/drawing/2014/main" id="{6727561D-F58D-9F34-6549-31CC54DCE7BE}"/>
            </a:ext>
          </a:extLst>
        </xdr:cNvPr>
        <xdr:cNvPicPr>
          <a:picLocks noChangeAspect="1"/>
        </xdr:cNvPicPr>
      </xdr:nvPicPr>
      <xdr:blipFill>
        <a:blip xmlns:r="http://schemas.openxmlformats.org/officeDocument/2006/relationships" r:embed="rId1"/>
        <a:stretch>
          <a:fillRect/>
        </a:stretch>
      </xdr:blipFill>
      <xdr:spPr>
        <a:xfrm>
          <a:off x="71886" y="101601"/>
          <a:ext cx="1238849" cy="6525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F4128B-F5B1-FA48-AED8-FF95AC089107}" name="Table_APA" displayName="Table_APA" ref="A13:F63" totalsRowShown="0" headerRowDxfId="2">
  <autoFilter ref="A13:F63" xr:uid="{55F4128B-F5B1-FA48-AED8-FF95AC089107}"/>
  <tableColumns count="6">
    <tableColumn id="1" xr3:uid="{11A43B76-9510-4E4B-8ADB-A9BFE0632CFA}" name="Date" dataDxfId="1"/>
    <tableColumn id="2" xr3:uid="{742EC8E5-E227-1649-B747-F368C142B9B4}" name="Invoice ref."/>
    <tableColumn id="5" xr3:uid="{B47784CA-579B-2548-91DC-906540A602FC}" name="Vendor" dataDxfId="0"/>
    <tableColumn id="6" xr3:uid="{E437DDE5-1F39-4741-9131-D6B2959918E6}" name="Total Value"/>
    <tableColumn id="11" xr3:uid="{CE1FE5EA-5160-3743-9891-D29E7522E6A6}" name="Subcategory"/>
    <tableColumn id="13" xr3:uid="{7EE0C9F5-D533-F840-A9FC-5550DEC8822C}" name="Observations"/>
  </tableColumns>
  <tableStyleInfo name="TableStyleLight14"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C62B72F-543F-7946-AEFC-FCCB0EF92BA1}">
  <we:reference id="wa200009404" version="1.0.0.8" store="en-US" storeType="OMEX"/>
  <we:alternateReferences>
    <we:reference id="wa200009404" version="1.0.0.8" store="en-US" storeType="OMEX"/>
  </we:alternateReferences>
  <we:properties>
    <we:property name="claude.fileId" value="&quot;e8159f01-f909-4fd9-b0b3-1f29819cc541&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E5F8B-0975-DD47-BF3C-3F3C9CCB23F5}">
  <sheetPr>
    <tabColor rgb="FF2DAFA0"/>
  </sheetPr>
  <dimension ref="A1:V63"/>
  <sheetViews>
    <sheetView showGridLines="0" tabSelected="1" zoomScale="106" workbookViewId="0">
      <pane ySplit="13" topLeftCell="A14" activePane="bottomLeft" state="frozen"/>
      <selection activeCell="F1" sqref="F1"/>
      <selection pane="bottomLeft" activeCell="D6" sqref="D6"/>
    </sheetView>
  </sheetViews>
  <sheetFormatPr baseColWidth="10" defaultRowHeight="16"/>
  <cols>
    <col min="1" max="1" width="19.33203125" bestFit="1" customWidth="1"/>
    <col min="2" max="2" width="20" customWidth="1"/>
    <col min="3" max="3" width="30" customWidth="1"/>
    <col min="4" max="4" width="18.33203125" customWidth="1"/>
    <col min="5" max="5" width="38.5" customWidth="1"/>
    <col min="6" max="6" width="38.33203125" customWidth="1"/>
    <col min="8" max="8" width="36.6640625" customWidth="1"/>
    <col min="9" max="9" width="21.6640625" customWidth="1"/>
  </cols>
  <sheetData>
    <row r="1" spans="1:22" ht="24" customHeight="1">
      <c r="C1" s="3" t="str">
        <f>HYPERLINK("https://www.scyllastar.com","→  Charter APA template | Powered by Scyllastar | https://scyllastar.com")</f>
        <v>→  Charter APA template | Powered by Scyllastar | https://scyllastar.com</v>
      </c>
      <c r="V1" s="15" t="s">
        <v>31</v>
      </c>
    </row>
    <row r="2" spans="1:22" ht="18" customHeight="1">
      <c r="V2" s="16" t="str">
        <f>HYPERLINK("https://www.scyllastar.com","Scyllastar APA template — source: scyllastar.com")</f>
        <v>Scyllastar APA template — source: scyllastar.com</v>
      </c>
    </row>
    <row r="3" spans="1:22" ht="18" customHeight="1"/>
    <row r="4" spans="1:22" ht="8" customHeight="1"/>
    <row r="5" spans="1:22">
      <c r="A5" s="2" t="s">
        <v>10</v>
      </c>
      <c r="C5" s="6" t="s">
        <v>17</v>
      </c>
      <c r="D5" s="10"/>
    </row>
    <row r="6" spans="1:22">
      <c r="A6" s="4" t="s">
        <v>11</v>
      </c>
      <c r="B6" s="5" t="s">
        <v>72</v>
      </c>
      <c r="C6" s="4" t="s">
        <v>18</v>
      </c>
      <c r="D6" s="27">
        <f>SUMIFS(Table_APA[Total Value],Table_APA[Subcategory],"APA deposit")</f>
        <v>50000</v>
      </c>
    </row>
    <row r="7" spans="1:22">
      <c r="A7" s="4" t="s">
        <v>12</v>
      </c>
      <c r="B7" s="5" t="s">
        <v>73</v>
      </c>
      <c r="C7" s="4" t="s">
        <v>70</v>
      </c>
      <c r="D7" s="28">
        <f>SUMIFS(Table_APA[Total Value],Table_APA[Subcategory],"APA final balance")</f>
        <v>-22600</v>
      </c>
    </row>
    <row r="8" spans="1:22">
      <c r="A8" s="4" t="s">
        <v>13</v>
      </c>
      <c r="B8" s="22">
        <v>46160</v>
      </c>
      <c r="C8" s="4" t="s">
        <v>60</v>
      </c>
      <c r="D8" s="28">
        <f>SUM(Table_APA[Total Value])-D6-D7</f>
        <v>-27400</v>
      </c>
    </row>
    <row r="9" spans="1:22">
      <c r="A9" s="23" t="s">
        <v>14</v>
      </c>
      <c r="B9" s="24">
        <v>46170</v>
      </c>
      <c r="C9" s="4" t="s">
        <v>24</v>
      </c>
      <c r="D9" s="29">
        <f>COUNTA(Table_APA[Date])</f>
        <v>10</v>
      </c>
    </row>
    <row r="10" spans="1:22">
      <c r="A10" s="4" t="s">
        <v>15</v>
      </c>
      <c r="B10" s="5" t="s">
        <v>16</v>
      </c>
      <c r="C10" s="23" t="s">
        <v>71</v>
      </c>
      <c r="D10" s="26">
        <f>D6+D7+D8</f>
        <v>0</v>
      </c>
    </row>
    <row r="11" spans="1:22" ht="68" customHeight="1">
      <c r="A11" s="5"/>
      <c r="B11" s="5"/>
      <c r="C11" s="30" t="s">
        <v>74</v>
      </c>
      <c r="D11" s="30"/>
      <c r="E11" s="25"/>
    </row>
    <row r="13" spans="1:22">
      <c r="A13" s="7" t="s">
        <v>19</v>
      </c>
      <c r="B13" s="7" t="s">
        <v>20</v>
      </c>
      <c r="C13" s="7" t="s">
        <v>21</v>
      </c>
      <c r="D13" s="7" t="s">
        <v>22</v>
      </c>
      <c r="E13" s="7" t="s">
        <v>23</v>
      </c>
      <c r="F13" s="7" t="s">
        <v>34</v>
      </c>
    </row>
    <row r="14" spans="1:22">
      <c r="A14" s="8">
        <v>46160</v>
      </c>
      <c r="B14" t="s">
        <v>32</v>
      </c>
      <c r="C14" s="9" t="s">
        <v>37</v>
      </c>
      <c r="D14" s="9">
        <v>50000</v>
      </c>
      <c r="E14" t="s">
        <v>2</v>
      </c>
      <c r="F14" t="s">
        <v>35</v>
      </c>
    </row>
    <row r="15" spans="1:22">
      <c r="A15" s="8">
        <v>46162</v>
      </c>
      <c r="B15" t="s">
        <v>33</v>
      </c>
      <c r="C15" s="9" t="s">
        <v>38</v>
      </c>
      <c r="D15" s="9">
        <v>-1850</v>
      </c>
      <c r="E15" t="s">
        <v>6</v>
      </c>
      <c r="F15" t="s">
        <v>36</v>
      </c>
    </row>
    <row r="16" spans="1:22">
      <c r="A16" s="8">
        <v>46163</v>
      </c>
      <c r="B16" t="s">
        <v>39</v>
      </c>
      <c r="C16" s="9" t="s">
        <v>40</v>
      </c>
      <c r="D16" s="9">
        <v>-3200</v>
      </c>
      <c r="E16" t="s">
        <v>4</v>
      </c>
      <c r="F16" t="s">
        <v>41</v>
      </c>
    </row>
    <row r="17" spans="1:6">
      <c r="A17" s="8">
        <v>46164</v>
      </c>
      <c r="B17" t="s">
        <v>42</v>
      </c>
      <c r="C17" s="9" t="s">
        <v>43</v>
      </c>
      <c r="D17" s="9">
        <v>-8400</v>
      </c>
      <c r="E17" t="s">
        <v>9</v>
      </c>
      <c r="F17" t="s">
        <v>44</v>
      </c>
    </row>
    <row r="18" spans="1:6">
      <c r="A18" s="8">
        <v>46165</v>
      </c>
      <c r="B18" t="s">
        <v>45</v>
      </c>
      <c r="C18" s="9" t="s">
        <v>46</v>
      </c>
      <c r="D18" s="9">
        <v>-2500</v>
      </c>
      <c r="E18" t="s">
        <v>5</v>
      </c>
      <c r="F18" t="s">
        <v>47</v>
      </c>
    </row>
    <row r="19" spans="1:6">
      <c r="A19" s="8">
        <v>46166</v>
      </c>
      <c r="B19" t="s">
        <v>48</v>
      </c>
      <c r="C19" s="9" t="s">
        <v>49</v>
      </c>
      <c r="D19" s="9">
        <v>-2200</v>
      </c>
      <c r="E19" t="s">
        <v>6</v>
      </c>
      <c r="F19" t="s">
        <v>50</v>
      </c>
    </row>
    <row r="20" spans="1:6">
      <c r="A20" s="8">
        <v>46168</v>
      </c>
      <c r="B20" t="s">
        <v>53</v>
      </c>
      <c r="C20" s="9" t="s">
        <v>54</v>
      </c>
      <c r="D20" s="9">
        <v>-4500</v>
      </c>
      <c r="E20" t="s">
        <v>8</v>
      </c>
      <c r="F20" t="s">
        <v>55</v>
      </c>
    </row>
    <row r="21" spans="1:6">
      <c r="A21" s="8">
        <v>46169</v>
      </c>
      <c r="B21" t="s">
        <v>56</v>
      </c>
      <c r="C21" s="9" t="s">
        <v>57</v>
      </c>
      <c r="D21" s="9">
        <v>-1750</v>
      </c>
      <c r="E21" t="s">
        <v>4</v>
      </c>
      <c r="F21" t="s">
        <v>58</v>
      </c>
    </row>
    <row r="22" spans="1:6">
      <c r="A22" s="8">
        <v>46170</v>
      </c>
      <c r="B22" t="s">
        <v>32</v>
      </c>
      <c r="C22" s="9" t="s">
        <v>51</v>
      </c>
      <c r="D22" s="9">
        <v>-3000</v>
      </c>
      <c r="E22" t="s">
        <v>7</v>
      </c>
      <c r="F22" t="s">
        <v>52</v>
      </c>
    </row>
    <row r="23" spans="1:6">
      <c r="A23" s="8">
        <v>46170</v>
      </c>
      <c r="B23" t="s">
        <v>32</v>
      </c>
      <c r="C23" s="9" t="s">
        <v>37</v>
      </c>
      <c r="D23" s="9">
        <v>-22600</v>
      </c>
      <c r="E23" t="s">
        <v>3</v>
      </c>
      <c r="F23" t="s">
        <v>59</v>
      </c>
    </row>
    <row r="24" spans="1:6">
      <c r="A24" s="8"/>
      <c r="C24" s="9"/>
    </row>
    <row r="25" spans="1:6">
      <c r="A25" s="8"/>
      <c r="C25" s="9"/>
    </row>
    <row r="26" spans="1:6">
      <c r="A26" s="8"/>
      <c r="C26" s="9"/>
    </row>
    <row r="27" spans="1:6">
      <c r="A27" s="8"/>
      <c r="C27" s="9"/>
    </row>
    <row r="28" spans="1:6">
      <c r="A28" s="8"/>
      <c r="C28" s="9"/>
    </row>
    <row r="29" spans="1:6">
      <c r="A29" s="8"/>
      <c r="C29" s="9"/>
    </row>
    <row r="30" spans="1:6">
      <c r="A30" s="8"/>
      <c r="C30" s="9"/>
    </row>
    <row r="31" spans="1:6">
      <c r="A31" s="8"/>
      <c r="C31" s="9"/>
    </row>
    <row r="32" spans="1:6">
      <c r="A32" s="8"/>
      <c r="C32" s="9"/>
    </row>
    <row r="33" spans="1:3">
      <c r="A33" s="8"/>
      <c r="C33" s="9"/>
    </row>
    <row r="34" spans="1:3">
      <c r="A34" s="8"/>
      <c r="C34" s="9"/>
    </row>
    <row r="35" spans="1:3">
      <c r="A35" s="8"/>
      <c r="C35" s="9"/>
    </row>
    <row r="36" spans="1:3">
      <c r="A36" s="8"/>
      <c r="C36" s="9"/>
    </row>
    <row r="37" spans="1:3">
      <c r="A37" s="8"/>
      <c r="C37" s="9"/>
    </row>
    <row r="38" spans="1:3">
      <c r="A38" s="8"/>
      <c r="C38" s="9"/>
    </row>
    <row r="39" spans="1:3">
      <c r="A39" s="8"/>
      <c r="C39" s="9"/>
    </row>
    <row r="40" spans="1:3">
      <c r="A40" s="8"/>
      <c r="C40" s="9"/>
    </row>
    <row r="41" spans="1:3">
      <c r="A41" s="8"/>
      <c r="C41" s="9"/>
    </row>
    <row r="42" spans="1:3">
      <c r="A42" s="8"/>
      <c r="C42" s="9"/>
    </row>
    <row r="43" spans="1:3">
      <c r="A43" s="8"/>
      <c r="C43" s="9"/>
    </row>
    <row r="44" spans="1:3">
      <c r="A44" s="8"/>
      <c r="C44" s="9"/>
    </row>
    <row r="45" spans="1:3">
      <c r="A45" s="8"/>
      <c r="C45" s="9"/>
    </row>
    <row r="46" spans="1:3">
      <c r="A46" s="8"/>
      <c r="C46" s="9"/>
    </row>
    <row r="47" spans="1:3">
      <c r="A47" s="8"/>
      <c r="C47" s="9"/>
    </row>
    <row r="48" spans="1:3">
      <c r="A48" s="8"/>
      <c r="C48" s="9"/>
    </row>
    <row r="49" spans="1:3">
      <c r="A49" s="8"/>
      <c r="C49" s="9"/>
    </row>
    <row r="50" spans="1:3">
      <c r="A50" s="8"/>
      <c r="C50" s="9"/>
    </row>
    <row r="51" spans="1:3">
      <c r="A51" s="8"/>
      <c r="C51" s="9"/>
    </row>
    <row r="52" spans="1:3">
      <c r="A52" s="8"/>
      <c r="C52" s="9"/>
    </row>
    <row r="53" spans="1:3">
      <c r="A53" s="8"/>
      <c r="C53" s="9"/>
    </row>
    <row r="54" spans="1:3">
      <c r="A54" s="8"/>
      <c r="C54" s="9"/>
    </row>
    <row r="55" spans="1:3">
      <c r="A55" s="8"/>
      <c r="C55" s="9"/>
    </row>
    <row r="56" spans="1:3">
      <c r="A56" s="8"/>
      <c r="C56" s="9"/>
    </row>
    <row r="57" spans="1:3">
      <c r="A57" s="8"/>
      <c r="C57" s="9"/>
    </row>
    <row r="58" spans="1:3">
      <c r="A58" s="8"/>
      <c r="C58" s="9"/>
    </row>
    <row r="59" spans="1:3">
      <c r="A59" s="8"/>
      <c r="C59" s="9"/>
    </row>
    <row r="60" spans="1:3">
      <c r="A60" s="8"/>
      <c r="C60" s="9"/>
    </row>
    <row r="61" spans="1:3">
      <c r="A61" s="8"/>
      <c r="C61" s="9"/>
    </row>
    <row r="62" spans="1:3">
      <c r="A62" s="8"/>
      <c r="C62" s="9"/>
    </row>
    <row r="63" spans="1:3">
      <c r="A63" s="8"/>
      <c r="C63" s="9"/>
    </row>
  </sheetData>
  <mergeCells count="1">
    <mergeCell ref="C11:D11"/>
  </mergeCells>
  <phoneticPr fontId="9" type="noConversion"/>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B5F3E59-4FD9-8F4B-B968-C0EACBC55789}">
          <x14:formula1>
            <xm:f>Categories!$A$4:$A$11</xm:f>
          </x14:formula1>
          <xm:sqref>E14:E63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893DB-19FD-9D40-81A5-A08D0FADB469}">
  <sheetPr>
    <tabColor rgb="FF7FD8CC"/>
  </sheetPr>
  <dimension ref="A1:Z50"/>
  <sheetViews>
    <sheetView workbookViewId="0">
      <selection activeCell="A2" sqref="A2"/>
    </sheetView>
  </sheetViews>
  <sheetFormatPr baseColWidth="10" defaultRowHeight="16" outlineLevelCol="1"/>
  <cols>
    <col min="1" max="1" width="38.33203125" customWidth="1"/>
    <col min="2" max="2" width="23.33203125" customWidth="1"/>
    <col min="3" max="3" width="11.83203125" bestFit="1" customWidth="1"/>
    <col min="4" max="4" width="21.6640625" customWidth="1"/>
    <col min="5" max="5" width="18.33203125" customWidth="1"/>
    <col min="7" max="8" width="10.83203125" outlineLevel="1"/>
  </cols>
  <sheetData>
    <row r="1" spans="1:26" ht="24">
      <c r="A1" s="12" t="s">
        <v>25</v>
      </c>
      <c r="Z1" s="16" t="str">
        <f>HYPERLINK("https://www.scyllastar.com","Scyllastar APA template — source: scyllastar.com")</f>
        <v>Scyllastar APA template — source: scyllastar.com</v>
      </c>
    </row>
    <row r="2" spans="1:26">
      <c r="A2" s="3" t="str">
        <f>HYPERLINK("https://www.scyllastar.com","→  Charter APA template | Powered by Scyllastar | https://scyllastar.com")</f>
        <v>→  Charter APA template | Powered by Scyllastar | https://scyllastar.com</v>
      </c>
    </row>
    <row r="4" spans="1:26">
      <c r="A4" s="2" t="s">
        <v>62</v>
      </c>
      <c r="B4" s="18"/>
      <c r="C4" s="18"/>
    </row>
    <row r="5" spans="1:26">
      <c r="A5" s="13" t="s">
        <v>63</v>
      </c>
      <c r="B5" s="19" t="s">
        <v>26</v>
      </c>
      <c r="C5" s="19" t="s">
        <v>61</v>
      </c>
    </row>
    <row r="6" spans="1:26">
      <c r="A6" t="s">
        <v>28</v>
      </c>
      <c r="B6" s="17">
        <f>COUNTIFS(Table_APA[Subcategory],"APA deposit")</f>
        <v>1</v>
      </c>
      <c r="C6" s="9">
        <f>SUMIFS(Table_APA[Total Value],Table_APA[Subcategory],"APA deposit")</f>
        <v>50000</v>
      </c>
    </row>
    <row r="7" spans="1:26">
      <c r="A7" t="s">
        <v>29</v>
      </c>
      <c r="B7" s="17">
        <f>COUNTIFS(Table_APA[Subcategory],"APA final balance")</f>
        <v>1</v>
      </c>
      <c r="C7" s="9">
        <f>SUMIFS(Table_APA[Total Value],Table_APA[Subcategory],"APA final balance")</f>
        <v>-22600</v>
      </c>
    </row>
    <row r="8" spans="1:26">
      <c r="A8" s="13" t="s">
        <v>64</v>
      </c>
      <c r="B8" s="19">
        <f>SUM(B6:B7)</f>
        <v>2</v>
      </c>
      <c r="C8" s="11">
        <f>SUM(C6:C7)</f>
        <v>27400</v>
      </c>
    </row>
    <row r="11" spans="1:26">
      <c r="A11" s="2" t="s">
        <v>65</v>
      </c>
      <c r="B11" s="18"/>
      <c r="C11" s="18"/>
      <c r="D11" s="18"/>
    </row>
    <row r="12" spans="1:26">
      <c r="A12" s="13" t="s">
        <v>23</v>
      </c>
      <c r="B12" s="19" t="s">
        <v>26</v>
      </c>
      <c r="C12" s="19" t="s">
        <v>61</v>
      </c>
      <c r="D12" s="19" t="s">
        <v>27</v>
      </c>
    </row>
    <row r="13" spans="1:26">
      <c r="A13" t="s">
        <v>4</v>
      </c>
      <c r="B13" s="17">
        <f>COUNTIFS(Table_APA[Subcategory],A13)</f>
        <v>2</v>
      </c>
      <c r="C13" s="9">
        <f>-SUMIFS(Table_APA[Total Value],Table_APA[Subcategory],A13)</f>
        <v>4950</v>
      </c>
      <c r="D13" s="20">
        <f>IFERROR(C13/$C$19,0)</f>
        <v>0.18065693430656934</v>
      </c>
    </row>
    <row r="14" spans="1:26">
      <c r="A14" t="s">
        <v>5</v>
      </c>
      <c r="B14" s="17">
        <f>COUNTIFS(Table_APA[Subcategory],A14)</f>
        <v>1</v>
      </c>
      <c r="C14" s="9">
        <f>-SUMIFS(Table_APA[Total Value],Table_APA[Subcategory],A14)</f>
        <v>2500</v>
      </c>
      <c r="D14" s="20">
        <f>IFERROR(C14/$C$19,0)</f>
        <v>9.1240875912408759E-2</v>
      </c>
    </row>
    <row r="15" spans="1:26">
      <c r="A15" t="s">
        <v>6</v>
      </c>
      <c r="B15" s="17">
        <f>COUNTIFS(Table_APA[Subcategory],A15)</f>
        <v>2</v>
      </c>
      <c r="C15" s="9">
        <f>-SUMIFS(Table_APA[Total Value],Table_APA[Subcategory],A15)</f>
        <v>4050</v>
      </c>
      <c r="D15" s="20">
        <f>IFERROR(C15/$C$19,0)</f>
        <v>0.1478102189781022</v>
      </c>
    </row>
    <row r="16" spans="1:26">
      <c r="A16" t="s">
        <v>7</v>
      </c>
      <c r="B16" s="17">
        <f>COUNTIFS(Table_APA[Subcategory],A16)</f>
        <v>1</v>
      </c>
      <c r="C16" s="9">
        <f>-SUMIFS(Table_APA[Total Value],Table_APA[Subcategory],A16)</f>
        <v>3000</v>
      </c>
      <c r="D16" s="20">
        <f>IFERROR(C16/$C$19,0)</f>
        <v>0.10948905109489052</v>
      </c>
    </row>
    <row r="17" spans="1:4">
      <c r="A17" t="s">
        <v>8</v>
      </c>
      <c r="B17" s="17">
        <f>COUNTIFS(Table_APA[Subcategory],A17)</f>
        <v>1</v>
      </c>
      <c r="C17" s="9">
        <f>-SUMIFS(Table_APA[Total Value],Table_APA[Subcategory],A17)</f>
        <v>4500</v>
      </c>
      <c r="D17" s="20">
        <f>IFERROR(C17/$C$19,0)</f>
        <v>0.16423357664233576</v>
      </c>
    </row>
    <row r="18" spans="1:4">
      <c r="A18" t="s">
        <v>9</v>
      </c>
      <c r="B18" s="17">
        <f>COUNTIFS(Table_APA[Subcategory],A18)</f>
        <v>1</v>
      </c>
      <c r="C18" s="9">
        <f>-SUMIFS(Table_APA[Total Value],Table_APA[Subcategory],A18)</f>
        <v>8400</v>
      </c>
      <c r="D18" s="20">
        <f>IFERROR(C18/$C$19,0)</f>
        <v>0.30656934306569344</v>
      </c>
    </row>
    <row r="19" spans="1:4">
      <c r="A19" s="13" t="s">
        <v>66</v>
      </c>
      <c r="B19" s="19">
        <f>SUM(B13:B18)</f>
        <v>8</v>
      </c>
      <c r="C19" s="11">
        <f>SUM(C13:C18)</f>
        <v>27400</v>
      </c>
      <c r="D19" s="21">
        <f>SUM(D13:D18)</f>
        <v>1</v>
      </c>
    </row>
    <row r="22" spans="1:4">
      <c r="A22" s="6" t="s">
        <v>67</v>
      </c>
      <c r="B22" s="10"/>
      <c r="C22" s="10"/>
    </row>
    <row r="23" spans="1:4">
      <c r="A23" t="s">
        <v>28</v>
      </c>
      <c r="C23" s="9">
        <f>C6</f>
        <v>50000</v>
      </c>
    </row>
    <row r="24" spans="1:4">
      <c r="A24" t="s">
        <v>68</v>
      </c>
      <c r="C24" s="9">
        <f>-C19</f>
        <v>-27400</v>
      </c>
    </row>
    <row r="25" spans="1:4">
      <c r="A25" t="s">
        <v>69</v>
      </c>
      <c r="C25" s="9">
        <f>C7</f>
        <v>-22600</v>
      </c>
    </row>
    <row r="26" spans="1:4">
      <c r="A26" s="14" t="s">
        <v>30</v>
      </c>
      <c r="C26" s="11">
        <f>C23+C24+C25</f>
        <v>0</v>
      </c>
    </row>
    <row r="50" spans="1:1">
      <c r="A50" s="31" t="str">
        <f>HYPERLINK("https://www.scyllastar.com","→  Charter APA template | Powered by Scyllastar | https://scyllastar.com")</f>
        <v>→  Charter APA template | Powered by Scyllastar | https://scyllastar.com</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E489-7442-DA42-888C-A8FFBF1F874C}">
  <sheetPr>
    <tabColor rgb="FF3FC1B0"/>
  </sheetPr>
  <dimension ref="A1:X50"/>
  <sheetViews>
    <sheetView workbookViewId="0">
      <selection activeCell="B1" sqref="B1"/>
    </sheetView>
  </sheetViews>
  <sheetFormatPr baseColWidth="10" defaultRowHeight="16"/>
  <cols>
    <col min="1" max="4" width="36.6640625" customWidth="1"/>
  </cols>
  <sheetData>
    <row r="1" spans="1:24" ht="19">
      <c r="A1" s="1" t="s">
        <v>0</v>
      </c>
      <c r="B1" s="3" t="str">
        <f>HYPERLINK("https://www.scyllastar.com","→  Charter APA template | Powered by Scyllastar | https://scyllastar.com")</f>
        <v>→  Charter APA template | Powered by Scyllastar | https://scyllastar.com</v>
      </c>
      <c r="X1" s="16" t="str">
        <f>HYPERLINK("https://www.scyllastar.com","Scyllastar APA template — source: scyllastar.com")</f>
        <v>Scyllastar APA template — source: scyllastar.com</v>
      </c>
    </row>
    <row r="3" spans="1:24">
      <c r="A3" s="2" t="s">
        <v>1</v>
      </c>
    </row>
    <row r="4" spans="1:24">
      <c r="A4" t="s">
        <v>2</v>
      </c>
    </row>
    <row r="5" spans="1:24">
      <c r="A5" t="s">
        <v>3</v>
      </c>
    </row>
    <row r="6" spans="1:24">
      <c r="A6" t="s">
        <v>4</v>
      </c>
    </row>
    <row r="7" spans="1:24">
      <c r="A7" t="s">
        <v>5</v>
      </c>
    </row>
    <row r="8" spans="1:24">
      <c r="A8" t="s">
        <v>6</v>
      </c>
    </row>
    <row r="9" spans="1:24">
      <c r="A9" t="s">
        <v>7</v>
      </c>
    </row>
    <row r="10" spans="1:24">
      <c r="A10" t="s">
        <v>8</v>
      </c>
    </row>
    <row r="11" spans="1:24">
      <c r="A11" t="s">
        <v>9</v>
      </c>
    </row>
    <row r="50" spans="1:1">
      <c r="A50" s="31" t="str">
        <f>HYPERLINK("https://www.scyllastar.com","→  Charter APA template | Powered by Scyllastar | https://scyllastar.com")</f>
        <v>→  Charter APA template | Powered by Scyllastar | https://scyllastar.com</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APA Operations</vt:lpstr>
      <vt:lpstr>Summary</vt:lpstr>
      <vt:lpst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Niels Haqueberge</dc:creator>
  <cp:lastModifiedBy>Niels Haqueberge</cp:lastModifiedBy>
  <dcterms:created xsi:type="dcterms:W3CDTF">2026-05-16T16:09:49Z</dcterms:created>
  <dcterms:modified xsi:type="dcterms:W3CDTF">2026-05-17T12:32:37Z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yllastarSourceURL">
    <vt:lpwstr>https://www.scyllastar.com</vt:lpwstr>
  </property>
  <property fmtid="{D5CDD505-2E9C-101B-9397-08002B2CF9AE}" pid="3" name="ScyllastarTemplate">
    <vt:lpwstr>APA Management v1</vt:lpwstr>
  </property>
  <property fmtid="{D5CDD505-2E9C-101B-9397-08002B2CF9AE}" pid="4" name="ScyllastarAuthor">
    <vt:lpwstr>Scyllastar — https://www.scyllastar.com</vt:lpwstr>
  </property>
</Properties>
</file>